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externalReferences>
    <externalReference r:id="rId6"/>
  </externalReferences>
  <definedNames>
    <definedName name="_xlnm.Print_Area" localSheetId="0">'1кв'!$A$1:$E$57</definedName>
    <definedName name="_xlnm.Print_Area" localSheetId="1">'2кв'!$A$1:$E$59</definedName>
    <definedName name="_xlnm.Print_Area" localSheetId="2">'3кв'!$A$1:$E$57</definedName>
    <definedName name="_xlnm.Print_Area" localSheetId="3">'4кв'!$A$1:$E$58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32" i="26" l="1"/>
  <c r="C33" i="26"/>
  <c r="C31" i="26"/>
  <c r="C30" i="26"/>
  <c r="C29" i="26"/>
  <c r="C26" i="26"/>
  <c r="C19" i="26"/>
  <c r="C20" i="26"/>
  <c r="C21" i="26"/>
  <c r="C22" i="26"/>
  <c r="C23" i="26"/>
  <c r="C24" i="26"/>
  <c r="C25" i="26"/>
  <c r="C18" i="26"/>
  <c r="C13" i="26"/>
  <c r="C15" i="26"/>
  <c r="C14" i="26"/>
  <c r="C16" i="26" s="1"/>
  <c r="C12" i="26"/>
  <c r="C6" i="26"/>
  <c r="C51" i="29"/>
  <c r="E29" i="29"/>
  <c r="E23" i="29"/>
  <c r="E22" i="29"/>
  <c r="E21" i="29"/>
  <c r="E34" i="29" s="1"/>
  <c r="C56" i="29" s="1"/>
  <c r="C58" i="29" l="1"/>
  <c r="C57" i="28"/>
  <c r="E27" i="28"/>
  <c r="E33" i="28"/>
  <c r="E30" i="28"/>
  <c r="E31" i="28"/>
  <c r="E29" i="28"/>
  <c r="C50" i="28" l="1"/>
  <c r="C54" i="28"/>
  <c r="E23" i="28"/>
  <c r="E22" i="28"/>
  <c r="E21" i="28"/>
  <c r="C55" i="28" l="1"/>
  <c r="C59" i="27"/>
  <c r="C51" i="27"/>
  <c r="E29" i="27"/>
  <c r="E34" i="27" l="1"/>
  <c r="E31" i="27"/>
  <c r="E32" i="27"/>
  <c r="E30" i="27"/>
  <c r="C56" i="27" l="1"/>
  <c r="C55" i="27"/>
  <c r="E23" i="27"/>
  <c r="E22" i="27"/>
  <c r="E21" i="27"/>
  <c r="C57" i="27" l="1"/>
  <c r="E33" i="25"/>
  <c r="E30" i="25"/>
  <c r="E27" i="25" l="1"/>
  <c r="C27" i="26" l="1"/>
  <c r="C41" i="26" l="1"/>
  <c r="C54" i="25" l="1"/>
  <c r="C53" i="25"/>
  <c r="E23" i="25"/>
  <c r="E22" i="25"/>
  <c r="E21" i="25"/>
  <c r="C35" i="26" s="1"/>
  <c r="C36" i="26" l="1"/>
  <c r="D36" i="26" s="1"/>
  <c r="C55" i="25"/>
  <c r="C57" i="25" l="1"/>
</calcChain>
</file>

<file path=xl/sharedStrings.xml><?xml version="1.0" encoding="utf-8"?>
<sst xmlns="http://schemas.openxmlformats.org/spreadsheetml/2006/main" count="370" uniqueCount="138">
  <si>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</si>
  <si>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</si>
  <si>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</si>
  <si>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</si>
  <si>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</si>
  <si>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</si>
  <si>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</si>
  <si>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</si>
  <si>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</si>
  <si>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</si>
  <si>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</si>
  <si>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</si>
  <si>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</si>
  <si>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</si>
  <si>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</si>
  <si>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</si>
  <si>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</si>
  <si>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</si>
  <si>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</si>
  <si>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</si>
  <si>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</si>
  <si>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</si>
  <si>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</si>
  <si>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</si>
  <si>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</si>
  <si>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</si>
  <si>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</si>
  <si>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</si>
  <si>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</si>
  <si>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</si>
  <si>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</si>
  <si>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</si>
  <si>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</si>
  <si>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</si>
  <si>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</si>
  <si>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</si>
  <si>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Sдома=2553,9м2</t>
  </si>
  <si>
    <t>Работы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</si>
  <si>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20.01.2017.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</si>
  <si>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№79  от   01.06.2016 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</si>
  <si>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</si>
  <si>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</si>
  <si>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</si>
  <si>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</si>
  <si>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Федечкиной Елены Владимировны</t>
    </r>
  </si>
  <si>
    <t xml:space="preserve">интернет Ростелеком </t>
  </si>
  <si>
    <t xml:space="preserve">интернет Квант-телеком </t>
  </si>
  <si>
    <t>холодная вода на СОИ</t>
  </si>
  <si>
    <t>электроэнергия на СОИ</t>
  </si>
  <si>
    <t>водоотведение на СОИ</t>
  </si>
  <si>
    <t>март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</si>
  <si>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</si>
  <si>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</si>
  <si>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</si>
  <si>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</si>
  <si>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</si>
  <si>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</si>
  <si>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</si>
  <si>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</si>
  <si>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</si>
  <si>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</si>
  <si>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</si>
  <si>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</si>
  <si>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</si>
  <si>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</si>
  <si>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Полив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</si>
  <si>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</si>
  <si>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</si>
  <si>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</si>
  <si>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</si>
  <si>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</si>
  <si>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</si>
  <si>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</si>
  <si>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</si>
  <si>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</si>
  <si>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</si>
  <si>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</si>
  <si>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</si>
  <si>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1а/2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</si>
  <si>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</si>
  <si>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</si>
  <si>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Федечкиной Е.В.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</si>
  <si>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</si>
  <si>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</si>
  <si>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</si>
  <si>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</si>
  <si>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Опиловка деревьев,уборка веток </t>
  </si>
  <si>
    <t>февраль, март</t>
  </si>
  <si>
    <t>Замена участка стояка ГВС (кв38,41,44,47,50)(кв47) смета</t>
  </si>
  <si>
    <t xml:space="preserve">           2. Всего за период с "01" 01 2024 г. по "31" 03 2024 г. выполнено работ (оказано услуг) на общую сумму двести одиннадцать тысяч триста семьдесят два рубля 14 копеек.</t>
  </si>
  <si>
    <t>Предъявлено населению 218582,31</t>
  </si>
  <si>
    <t>за 2 квартал 2024 года</t>
  </si>
  <si>
    <t>30.06.2024 г.</t>
  </si>
  <si>
    <t>2 квартал</t>
  </si>
  <si>
    <t>Частичный ремонт потолка (кв.43)</t>
  </si>
  <si>
    <t>Замена кодового замка (кв.1)</t>
  </si>
  <si>
    <t>Монтаж -демонтаж личинки дверей выхода на чердак, 3 шт.</t>
  </si>
  <si>
    <t>Замена стояка ГВС (кв.15,18,36,39)</t>
  </si>
  <si>
    <t>май</t>
  </si>
  <si>
    <t>июнь</t>
  </si>
  <si>
    <t>апрель</t>
  </si>
  <si>
    <t xml:space="preserve">           2. Всего за период с "01" 04 2024 г. по "30" 06 2024 г. выполнено работ (оказано услуг) на общую сумму сто девяносто шесть тысяч четыреста девяносто два рубля 38 копеек.</t>
  </si>
  <si>
    <t>со финанс. Рем. Теплообменника 24900</t>
  </si>
  <si>
    <t>Предъявлено населению 194163,17</t>
  </si>
  <si>
    <t>за 3 квартал 2024 года</t>
  </si>
  <si>
    <t>30.09.2024 г.</t>
  </si>
  <si>
    <t>3 квартал</t>
  </si>
  <si>
    <t>S квартир = 2 553,9 м2</t>
  </si>
  <si>
    <t>Уборка чердака от помета (кв.44)</t>
  </si>
  <si>
    <t>Ремонт плиточного покрытия 1 под. (кв.8)</t>
  </si>
  <si>
    <t>Ремонт тротуарной плитки 3 под. (кв.1)</t>
  </si>
  <si>
    <t>август</t>
  </si>
  <si>
    <t>сентябрь</t>
  </si>
  <si>
    <t xml:space="preserve">           2. Всего за период с "01" 07 2024 г. по "30" 09 2024 г. выполнено работ (оказано услуг) на общую сумму двести тридцать две тысячи пятьсот шестьдесят девять рублей 80 копеек.</t>
  </si>
  <si>
    <t>Предъявлено населению 210333,63</t>
  </si>
  <si>
    <t>за 4 квартал 2024 года</t>
  </si>
  <si>
    <t>31.12.2024 г.</t>
  </si>
  <si>
    <t>4 квартал</t>
  </si>
  <si>
    <t xml:space="preserve">Ремонт вентканала </t>
  </si>
  <si>
    <t>Замена пластин в теплообменнике (смета)</t>
  </si>
  <si>
    <t>Оборудование укрытия (смета)</t>
  </si>
  <si>
    <t>ноябрь</t>
  </si>
  <si>
    <t>декабрь</t>
  </si>
  <si>
    <t>Замена КНС в подвале (смета)</t>
  </si>
  <si>
    <t xml:space="preserve">           2. Всего за период с "01" 10 2024 г. по "31" 12 2024 г. выполнено работ (оказано услуг) на общую сумму двести восемьдесят шесть тысяч шестьсот восемнадцать рублей 98 копеек.</t>
  </si>
  <si>
    <t>Предъявлено населению 222059,34</t>
  </si>
  <si>
    <t>НА ЛИЦЕВОМ СЧЕТЕ  ЗА  период  с 01.01.2024 г. по 31.12.2024 г.</t>
  </si>
  <si>
    <t>Оплачено по со финанс. Ремонт теплообменника 24900</t>
  </si>
  <si>
    <t>Начислено всего 894938,45</t>
  </si>
  <si>
    <t>* холодная вода на СОИ - 15769,14</t>
  </si>
  <si>
    <t>* водоотведение на СОИ- 24382,71</t>
  </si>
  <si>
    <t>* электроэнергия на СОИ- 34831,34</t>
  </si>
  <si>
    <t>Непредвиденные работы 135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</si>
  <si>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</si>
  <si>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Замена пластин в теплообменнике (смета)</t>
  </si>
  <si>
    <t xml:space="preserve">   * Оборудование укрытия (смета)</t>
  </si>
  <si>
    <t xml:space="preserve">   * Замена КНС в подвале (смета)</t>
  </si>
  <si>
    <t xml:space="preserve">   * Замена участка стояка ГВС (кв38,41,44,47,50) смета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</si>
</sst>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2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1" fillId="0" borderId="7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0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43" fontId="21" fillId="0" borderId="0" xfId="0" applyNumberFormat="1" applyFont="1"/>
    <xf numFmtId="0" fontId="3" fillId="0" borderId="6" xfId="0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liz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131906.71799999999</v>
          </cell>
        </row>
      </sheetData>
      <sheetData sheetId="1">
        <row r="21">
          <cell r="E21">
            <v>131906.71799999999</v>
          </cell>
        </row>
      </sheetData>
      <sheetData sheetId="2">
        <row r="21">
          <cell r="E21">
            <v>147558.201</v>
          </cell>
        </row>
      </sheetData>
      <sheetData sheetId="3">
        <row r="21">
          <cell r="E21">
            <v>147558.201</v>
          </cell>
        </row>
        <row r="50">
          <cell r="B50">
            <v>-49282.553999999916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2" zoomScaleSheetLayoutView="100" workbookViewId="0">
      <selection activeCell="A31" sqref="A31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40.5" customHeight="1" x14ac:dyDescent="0.25">
      <c r="A2" s="79" t="s">
        <v>12</v>
      </c>
      <c r="B2" s="80"/>
      <c r="C2" s="80"/>
      <c r="D2" s="80"/>
      <c r="E2" s="80"/>
    </row>
    <row r="3" spans="1:5" ht="13.9" customHeight="1" x14ac:dyDescent="0.25">
      <c r="A3" s="81" t="s">
        <v>82</v>
      </c>
      <c r="B3" s="81"/>
      <c r="C3" s="81"/>
      <c r="D3" s="81"/>
      <c r="E3" s="81"/>
    </row>
    <row r="4" spans="1:5" s="1" customFormat="1" ht="15.75" x14ac:dyDescent="0.25">
      <c r="A4" s="26" t="s">
        <v>13</v>
      </c>
      <c r="B4" s="27"/>
      <c r="C4" s="27"/>
      <c r="D4" s="32"/>
      <c r="E4" s="55" t="s">
        <v>83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82" t="s">
        <v>26</v>
      </c>
      <c r="B6" s="82"/>
      <c r="C6" s="82"/>
      <c r="D6" s="82"/>
      <c r="E6" s="82"/>
    </row>
    <row r="7" spans="1:5" x14ac:dyDescent="0.25">
      <c r="A7" s="84" t="s">
        <v>1</v>
      </c>
      <c r="B7" s="84"/>
      <c r="C7" s="84"/>
      <c r="D7" s="84"/>
      <c r="E7" s="84"/>
    </row>
    <row r="8" spans="1:5" x14ac:dyDescent="0.25">
      <c r="A8" s="85" t="s">
        <v>44</v>
      </c>
      <c r="B8" s="85"/>
      <c r="C8" s="85"/>
      <c r="D8" s="85"/>
      <c r="E8" s="85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33.75" customHeight="1" x14ac:dyDescent="0.25">
      <c r="A10" s="77" t="s">
        <v>38</v>
      </c>
      <c r="B10" s="77"/>
      <c r="C10" s="77"/>
      <c r="D10" s="77"/>
      <c r="E10" s="77"/>
    </row>
    <row r="11" spans="1:5" ht="18.75" customHeight="1" x14ac:dyDescent="0.25">
      <c r="A11" s="84" t="s">
        <v>15</v>
      </c>
      <c r="B11" s="88"/>
      <c r="C11" s="88"/>
      <c r="D11" s="88"/>
      <c r="E11" s="88"/>
    </row>
    <row r="12" spans="1:5" x14ac:dyDescent="0.25">
      <c r="A12" s="77" t="s">
        <v>24</v>
      </c>
      <c r="B12" s="77"/>
      <c r="C12" s="77"/>
      <c r="D12" s="77"/>
      <c r="E12" s="77"/>
    </row>
    <row r="13" spans="1:5" ht="17.25" customHeight="1" x14ac:dyDescent="0.25">
      <c r="A13" s="84" t="s">
        <v>2</v>
      </c>
      <c r="B13" s="88"/>
      <c r="C13" s="88"/>
      <c r="D13" s="88"/>
      <c r="E13" s="88"/>
    </row>
    <row r="14" spans="1:5" x14ac:dyDescent="0.25">
      <c r="A14" s="77" t="s">
        <v>52</v>
      </c>
      <c r="B14" s="77"/>
      <c r="C14" s="77"/>
      <c r="D14" s="77"/>
      <c r="E14" s="77"/>
    </row>
    <row r="15" spans="1:5" ht="15.75" customHeight="1" x14ac:dyDescent="0.25">
      <c r="A15" s="84" t="s">
        <v>16</v>
      </c>
      <c r="B15" s="88"/>
      <c r="C15" s="88"/>
      <c r="D15" s="88"/>
      <c r="E15" s="88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39</v>
      </c>
      <c r="B17" s="77"/>
      <c r="C17" s="77"/>
      <c r="D17" s="77"/>
      <c r="E17" s="77"/>
    </row>
    <row r="18" spans="1:7" ht="30.6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4" t="s">
        <v>41</v>
      </c>
      <c r="B21" s="8" t="s">
        <v>42</v>
      </c>
      <c r="C21" s="3" t="s">
        <v>4</v>
      </c>
      <c r="D21" s="3">
        <v>16.11</v>
      </c>
      <c r="E21" s="7">
        <f>D21*F19*G19</f>
        <v>123429.98699999999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43</v>
      </c>
      <c r="B23" s="8" t="s">
        <v>25</v>
      </c>
      <c r="C23" s="3" t="s">
        <v>4</v>
      </c>
      <c r="D23" s="3">
        <v>6.06</v>
      </c>
      <c r="E23" s="7">
        <f>D23*F19*G19</f>
        <v>46429.902000000002</v>
      </c>
    </row>
    <row r="24" spans="1:7" x14ac:dyDescent="0.25">
      <c r="A24" s="6" t="s">
        <v>49</v>
      </c>
      <c r="B24" s="8" t="s">
        <v>30</v>
      </c>
      <c r="C24" s="3" t="s">
        <v>31</v>
      </c>
      <c r="D24" s="3"/>
      <c r="E24" s="7">
        <v>6871.08</v>
      </c>
    </row>
    <row r="25" spans="1:7" x14ac:dyDescent="0.25">
      <c r="A25" s="6" t="s">
        <v>47</v>
      </c>
      <c r="B25" s="8" t="s">
        <v>30</v>
      </c>
      <c r="C25" s="3" t="s">
        <v>31</v>
      </c>
      <c r="D25" s="3"/>
      <c r="E25" s="7">
        <v>4388.91</v>
      </c>
    </row>
    <row r="26" spans="1:7" x14ac:dyDescent="0.25">
      <c r="A26" s="6" t="s">
        <v>48</v>
      </c>
      <c r="B26" s="8" t="s">
        <v>30</v>
      </c>
      <c r="C26" s="3" t="s">
        <v>31</v>
      </c>
      <c r="D26" s="3"/>
      <c r="E26" s="7">
        <v>1944.85</v>
      </c>
    </row>
    <row r="27" spans="1:7" x14ac:dyDescent="0.25">
      <c r="A27" s="6" t="s">
        <v>29</v>
      </c>
      <c r="B27" s="8" t="s">
        <v>30</v>
      </c>
      <c r="C27" s="3" t="s">
        <v>31</v>
      </c>
      <c r="D27" s="3"/>
      <c r="E27" s="7">
        <f>300+588.75</f>
        <v>888.75</v>
      </c>
    </row>
    <row r="28" spans="1:7" x14ac:dyDescent="0.25">
      <c r="A28" s="6" t="s">
        <v>54</v>
      </c>
      <c r="B28" s="8" t="s">
        <v>30</v>
      </c>
      <c r="C28" s="3" t="s">
        <v>31</v>
      </c>
      <c r="D28" s="3"/>
      <c r="E28" s="7">
        <v>0</v>
      </c>
    </row>
    <row r="29" spans="1:7" s="60" customFormat="1" ht="60" x14ac:dyDescent="0.25">
      <c r="A29" s="56" t="s">
        <v>84</v>
      </c>
      <c r="B29" s="57" t="s">
        <v>85</v>
      </c>
      <c r="C29" s="58" t="s">
        <v>31</v>
      </c>
      <c r="D29" s="58"/>
      <c r="E29" s="59">
        <v>2110</v>
      </c>
    </row>
    <row r="30" spans="1:7" x14ac:dyDescent="0.25">
      <c r="A30" s="25" t="s">
        <v>86</v>
      </c>
      <c r="B30" s="8" t="s">
        <v>50</v>
      </c>
      <c r="C30" s="3" t="s">
        <v>51</v>
      </c>
      <c r="D30" s="3">
        <v>10</v>
      </c>
      <c r="E30" s="7">
        <f>D30*260.07</f>
        <v>2600.6999999999998</v>
      </c>
    </row>
    <row r="31" spans="1:7" ht="30" x14ac:dyDescent="0.25">
      <c r="A31" s="61" t="s">
        <v>88</v>
      </c>
      <c r="B31" s="8" t="s">
        <v>87</v>
      </c>
      <c r="C31" s="3" t="s">
        <v>31</v>
      </c>
      <c r="D31" s="3"/>
      <c r="E31" s="7">
        <v>22707.96</v>
      </c>
    </row>
    <row r="32" spans="1:7" x14ac:dyDescent="0.25">
      <c r="A32" s="25"/>
      <c r="B32" s="8"/>
      <c r="C32" s="3"/>
      <c r="D32" s="28"/>
      <c r="E32" s="7"/>
    </row>
    <row r="33" spans="1:6" s="13" customFormat="1" ht="14.25" x14ac:dyDescent="0.2">
      <c r="A33" s="9" t="s">
        <v>28</v>
      </c>
      <c r="B33" s="10"/>
      <c r="C33" s="11"/>
      <c r="D33" s="19"/>
      <c r="E33" s="12">
        <f>SUM(E21:E32)</f>
        <v>211372.139</v>
      </c>
    </row>
    <row r="34" spans="1:6" ht="34.5" customHeight="1" x14ac:dyDescent="0.25">
      <c r="A34" s="90" t="s">
        <v>89</v>
      </c>
      <c r="B34" s="90"/>
      <c r="C34" s="90"/>
      <c r="D34" s="90"/>
      <c r="E34" s="90"/>
      <c r="F34" s="22"/>
    </row>
    <row r="35" spans="1:6" ht="29.25" customHeight="1" x14ac:dyDescent="0.25">
      <c r="A35" s="77" t="s">
        <v>21</v>
      </c>
      <c r="B35" s="77"/>
      <c r="C35" s="77"/>
      <c r="D35" s="77"/>
      <c r="E35" s="77"/>
    </row>
    <row r="36" spans="1:6" x14ac:dyDescent="0.25">
      <c r="A36" s="77" t="s">
        <v>20</v>
      </c>
      <c r="B36" s="77"/>
      <c r="C36" s="77"/>
      <c r="D36" s="77"/>
      <c r="E36" s="77"/>
    </row>
    <row r="37" spans="1:6" ht="32.25" customHeight="1" x14ac:dyDescent="0.25">
      <c r="A37" s="77" t="s">
        <v>32</v>
      </c>
      <c r="B37" s="77"/>
      <c r="C37" s="77"/>
      <c r="D37" s="77"/>
      <c r="E37" s="77"/>
    </row>
    <row r="38" spans="1:6" x14ac:dyDescent="0.25">
      <c r="A38" s="77" t="s">
        <v>18</v>
      </c>
      <c r="B38" s="77"/>
      <c r="C38" s="77"/>
      <c r="D38" s="77"/>
      <c r="E38" s="77"/>
    </row>
    <row r="39" spans="1:6" x14ac:dyDescent="0.25">
      <c r="A39" s="91" t="s">
        <v>5</v>
      </c>
      <c r="B39" s="91"/>
      <c r="C39" s="91"/>
      <c r="D39" s="91"/>
      <c r="E39" s="91"/>
    </row>
    <row r="40" spans="1:6" x14ac:dyDescent="0.25">
      <c r="A40" s="77" t="s">
        <v>18</v>
      </c>
      <c r="B40" s="77"/>
      <c r="C40" s="77"/>
      <c r="D40" s="77"/>
      <c r="E40" s="77"/>
    </row>
    <row r="41" spans="1:6" ht="15" customHeight="1" x14ac:dyDescent="0.25">
      <c r="A41" s="92" t="s">
        <v>53</v>
      </c>
      <c r="B41" s="92"/>
      <c r="C41" s="92"/>
      <c r="D41" s="92"/>
      <c r="E41" s="4"/>
    </row>
    <row r="42" spans="1:6" x14ac:dyDescent="0.25">
      <c r="B42" s="89" t="s">
        <v>19</v>
      </c>
      <c r="C42" s="89"/>
      <c r="D42" s="89"/>
      <c r="E42" s="5" t="s">
        <v>6</v>
      </c>
    </row>
    <row r="43" spans="1:6" x14ac:dyDescent="0.25">
      <c r="A43" s="30"/>
      <c r="B43" s="30"/>
      <c r="C43" s="30"/>
      <c r="D43" s="20"/>
      <c r="E43" s="30"/>
    </row>
    <row r="44" spans="1:6" x14ac:dyDescent="0.25">
      <c r="A44" s="92" t="s">
        <v>81</v>
      </c>
      <c r="B44" s="92"/>
      <c r="C44" s="92"/>
      <c r="D44" s="92"/>
      <c r="E44" s="4"/>
    </row>
    <row r="45" spans="1:6" x14ac:dyDescent="0.25">
      <c r="B45" s="89" t="s">
        <v>19</v>
      </c>
      <c r="C45" s="89"/>
      <c r="D45" s="89"/>
      <c r="E45" s="5" t="s">
        <v>6</v>
      </c>
    </row>
    <row r="46" spans="1:6" x14ac:dyDescent="0.25">
      <c r="B46" s="62"/>
      <c r="C46" s="62"/>
      <c r="D46" s="62"/>
      <c r="E46" s="5"/>
    </row>
    <row r="47" spans="1:6" x14ac:dyDescent="0.25">
      <c r="B47" s="62"/>
      <c r="C47" s="62"/>
      <c r="D47" s="62"/>
      <c r="E47" s="5"/>
    </row>
    <row r="48" spans="1:6" x14ac:dyDescent="0.25">
      <c r="A48" s="2" t="s">
        <v>36</v>
      </c>
    </row>
    <row r="49" spans="1:8" x14ac:dyDescent="0.25">
      <c r="A49" s="13" t="s">
        <v>33</v>
      </c>
    </row>
    <row r="50" spans="1:8" x14ac:dyDescent="0.25">
      <c r="A50" s="13" t="s">
        <v>40</v>
      </c>
      <c r="C50" s="14">
        <v>-13536.3</v>
      </c>
    </row>
    <row r="51" spans="1:8" ht="15.75" x14ac:dyDescent="0.25">
      <c r="A51" s="76" t="s">
        <v>90</v>
      </c>
      <c r="B51" s="76"/>
      <c r="C51" s="15"/>
      <c r="H51" s="17"/>
    </row>
    <row r="52" spans="1:8" x14ac:dyDescent="0.25">
      <c r="A52" s="2" t="s">
        <v>34</v>
      </c>
      <c r="C52" s="15">
        <v>210184.59</v>
      </c>
      <c r="D52" s="2"/>
    </row>
    <row r="53" spans="1:8" x14ac:dyDescent="0.25">
      <c r="A53" s="29" t="s">
        <v>45</v>
      </c>
      <c r="C53" s="15">
        <f>3*150</f>
        <v>450</v>
      </c>
      <c r="D53" s="2"/>
    </row>
    <row r="54" spans="1:8" x14ac:dyDescent="0.25">
      <c r="A54" s="29" t="s">
        <v>46</v>
      </c>
      <c r="C54" s="15">
        <f>3*150</f>
        <v>450</v>
      </c>
      <c r="D54" s="2"/>
    </row>
    <row r="55" spans="1:8" x14ac:dyDescent="0.25">
      <c r="A55" s="77" t="s">
        <v>37</v>
      </c>
      <c r="B55" s="77"/>
      <c r="C55" s="15">
        <f>E33</f>
        <v>211372.139</v>
      </c>
      <c r="D55" s="2"/>
    </row>
    <row r="56" spans="1:8" x14ac:dyDescent="0.25">
      <c r="A56" s="31"/>
      <c r="B56" s="31"/>
      <c r="C56" s="15"/>
      <c r="D56" s="2"/>
    </row>
    <row r="57" spans="1:8" x14ac:dyDescent="0.25">
      <c r="A57" s="16" t="s">
        <v>35</v>
      </c>
      <c r="C57" s="23">
        <f>C50+C52+C53+C54-C55</f>
        <v>-13823.848999999987</v>
      </c>
    </row>
    <row r="59" spans="1:8" x14ac:dyDescent="0.25">
      <c r="C59" s="2">
        <v>-13536.3</v>
      </c>
    </row>
  </sheetData>
  <mergeCells count="31">
    <mergeCell ref="A15:E15"/>
    <mergeCell ref="A16:E16"/>
    <mergeCell ref="A17:E17"/>
    <mergeCell ref="B45:D45"/>
    <mergeCell ref="A19:E19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51:B51"/>
    <mergeCell ref="A55:B55"/>
    <mergeCell ref="A1:E1"/>
    <mergeCell ref="A2:E2"/>
    <mergeCell ref="A3:E3"/>
    <mergeCell ref="A5:E5"/>
    <mergeCell ref="A6:E6"/>
    <mergeCell ref="A18:E18"/>
    <mergeCell ref="A7:E7"/>
    <mergeCell ref="A8:E8"/>
    <mergeCell ref="A9:E9"/>
    <mergeCell ref="A10:E10"/>
    <mergeCell ref="A11:E11"/>
    <mergeCell ref="A12:E12"/>
    <mergeCell ref="A13:E13"/>
    <mergeCell ref="A14:E1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4" zoomScaleSheetLayoutView="100" workbookViewId="0">
      <selection activeCell="D29" sqref="D29:D32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40.5" customHeight="1" x14ac:dyDescent="0.25">
      <c r="A2" s="79" t="s">
        <v>12</v>
      </c>
      <c r="B2" s="80"/>
      <c r="C2" s="80"/>
      <c r="D2" s="80"/>
      <c r="E2" s="80"/>
    </row>
    <row r="3" spans="1:5" ht="13.9" customHeight="1" x14ac:dyDescent="0.25">
      <c r="A3" s="81" t="s">
        <v>91</v>
      </c>
      <c r="B3" s="81"/>
      <c r="C3" s="81"/>
      <c r="D3" s="81"/>
      <c r="E3" s="81"/>
    </row>
    <row r="4" spans="1:5" s="1" customFormat="1" ht="15.75" x14ac:dyDescent="0.25">
      <c r="A4" s="26" t="s">
        <v>13</v>
      </c>
      <c r="B4" s="27"/>
      <c r="C4" s="27"/>
      <c r="D4" s="32"/>
      <c r="E4" s="55" t="s">
        <v>92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82" t="s">
        <v>26</v>
      </c>
      <c r="B6" s="82"/>
      <c r="C6" s="82"/>
      <c r="D6" s="82"/>
      <c r="E6" s="82"/>
    </row>
    <row r="7" spans="1:5" x14ac:dyDescent="0.25">
      <c r="A7" s="84" t="s">
        <v>1</v>
      </c>
      <c r="B7" s="84"/>
      <c r="C7" s="84"/>
      <c r="D7" s="84"/>
      <c r="E7" s="84"/>
    </row>
    <row r="8" spans="1:5" x14ac:dyDescent="0.25">
      <c r="A8" s="85" t="s">
        <v>44</v>
      </c>
      <c r="B8" s="85"/>
      <c r="C8" s="85"/>
      <c r="D8" s="85"/>
      <c r="E8" s="85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33.75" customHeight="1" x14ac:dyDescent="0.25">
      <c r="A10" s="77" t="s">
        <v>38</v>
      </c>
      <c r="B10" s="77"/>
      <c r="C10" s="77"/>
      <c r="D10" s="77"/>
      <c r="E10" s="77"/>
    </row>
    <row r="11" spans="1:5" ht="18.75" customHeight="1" x14ac:dyDescent="0.25">
      <c r="A11" s="84" t="s">
        <v>15</v>
      </c>
      <c r="B11" s="88"/>
      <c r="C11" s="88"/>
      <c r="D11" s="88"/>
      <c r="E11" s="88"/>
    </row>
    <row r="12" spans="1:5" x14ac:dyDescent="0.25">
      <c r="A12" s="77" t="s">
        <v>24</v>
      </c>
      <c r="B12" s="77"/>
      <c r="C12" s="77"/>
      <c r="D12" s="77"/>
      <c r="E12" s="77"/>
    </row>
    <row r="13" spans="1:5" ht="17.25" customHeight="1" x14ac:dyDescent="0.25">
      <c r="A13" s="84" t="s">
        <v>2</v>
      </c>
      <c r="B13" s="88"/>
      <c r="C13" s="88"/>
      <c r="D13" s="88"/>
      <c r="E13" s="88"/>
    </row>
    <row r="14" spans="1:5" x14ac:dyDescent="0.25">
      <c r="A14" s="77" t="s">
        <v>52</v>
      </c>
      <c r="B14" s="77"/>
      <c r="C14" s="77"/>
      <c r="D14" s="77"/>
      <c r="E14" s="77"/>
    </row>
    <row r="15" spans="1:5" ht="15.75" customHeight="1" x14ac:dyDescent="0.25">
      <c r="A15" s="84" t="s">
        <v>16</v>
      </c>
      <c r="B15" s="88"/>
      <c r="C15" s="88"/>
      <c r="D15" s="88"/>
      <c r="E15" s="88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39</v>
      </c>
      <c r="B17" s="77"/>
      <c r="C17" s="77"/>
      <c r="D17" s="77"/>
      <c r="E17" s="77"/>
    </row>
    <row r="18" spans="1:7" ht="30.6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4" t="s">
        <v>41</v>
      </c>
      <c r="B21" s="8" t="s">
        <v>42</v>
      </c>
      <c r="C21" s="3" t="s">
        <v>4</v>
      </c>
      <c r="D21" s="3">
        <v>16.11</v>
      </c>
      <c r="E21" s="7">
        <f>D21*F19*G19</f>
        <v>123429.98699999999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43</v>
      </c>
      <c r="B23" s="8" t="s">
        <v>25</v>
      </c>
      <c r="C23" s="3" t="s">
        <v>4</v>
      </c>
      <c r="D23" s="3">
        <v>6.06</v>
      </c>
      <c r="E23" s="7">
        <f>D23*F19*G19</f>
        <v>46429.902000000002</v>
      </c>
    </row>
    <row r="24" spans="1:7" x14ac:dyDescent="0.25">
      <c r="A24" s="6" t="s">
        <v>49</v>
      </c>
      <c r="B24" s="8" t="s">
        <v>93</v>
      </c>
      <c r="C24" s="3" t="s">
        <v>31</v>
      </c>
      <c r="D24" s="3"/>
      <c r="E24" s="7">
        <v>0</v>
      </c>
    </row>
    <row r="25" spans="1:7" x14ac:dyDescent="0.25">
      <c r="A25" s="6" t="s">
        <v>47</v>
      </c>
      <c r="B25" s="8" t="s">
        <v>93</v>
      </c>
      <c r="C25" s="3" t="s">
        <v>31</v>
      </c>
      <c r="D25" s="3"/>
      <c r="E25" s="7">
        <v>0</v>
      </c>
    </row>
    <row r="26" spans="1:7" x14ac:dyDescent="0.25">
      <c r="A26" s="6" t="s">
        <v>48</v>
      </c>
      <c r="B26" s="8" t="s">
        <v>93</v>
      </c>
      <c r="C26" s="3" t="s">
        <v>31</v>
      </c>
      <c r="D26" s="3"/>
      <c r="E26" s="7">
        <v>7255.6</v>
      </c>
    </row>
    <row r="27" spans="1:7" x14ac:dyDescent="0.25">
      <c r="A27" s="6" t="s">
        <v>29</v>
      </c>
      <c r="B27" s="8" t="s">
        <v>93</v>
      </c>
      <c r="C27" s="3" t="s">
        <v>31</v>
      </c>
      <c r="D27" s="3"/>
      <c r="E27" s="7">
        <v>9469.4699999999993</v>
      </c>
    </row>
    <row r="28" spans="1:7" x14ac:dyDescent="0.25">
      <c r="A28" s="6" t="s">
        <v>54</v>
      </c>
      <c r="B28" s="8" t="s">
        <v>93</v>
      </c>
      <c r="C28" s="3" t="s">
        <v>31</v>
      </c>
      <c r="D28" s="3"/>
      <c r="E28" s="7">
        <v>284.83</v>
      </c>
    </row>
    <row r="29" spans="1:7" ht="18" customHeight="1" x14ac:dyDescent="0.25">
      <c r="A29" s="42" t="s">
        <v>97</v>
      </c>
      <c r="B29" s="66" t="s">
        <v>100</v>
      </c>
      <c r="C29" s="67" t="s">
        <v>51</v>
      </c>
      <c r="D29" s="67">
        <v>23</v>
      </c>
      <c r="E29" s="68">
        <f>D29*260.07</f>
        <v>5981.61</v>
      </c>
    </row>
    <row r="30" spans="1:7" x14ac:dyDescent="0.25">
      <c r="A30" s="42" t="s">
        <v>94</v>
      </c>
      <c r="B30" s="66" t="s">
        <v>98</v>
      </c>
      <c r="C30" s="67" t="s">
        <v>51</v>
      </c>
      <c r="D30" s="67">
        <v>8</v>
      </c>
      <c r="E30" s="68">
        <f>D30*260.07</f>
        <v>2080.56</v>
      </c>
    </row>
    <row r="31" spans="1:7" s="60" customFormat="1" ht="30" x14ac:dyDescent="0.25">
      <c r="A31" s="56" t="s">
        <v>96</v>
      </c>
      <c r="B31" s="57" t="s">
        <v>98</v>
      </c>
      <c r="C31" s="58" t="s">
        <v>51</v>
      </c>
      <c r="D31" s="58">
        <v>4</v>
      </c>
      <c r="E31" s="68">
        <f t="shared" ref="E31:E32" si="0">D31*260.07</f>
        <v>1040.28</v>
      </c>
    </row>
    <row r="32" spans="1:7" x14ac:dyDescent="0.25">
      <c r="A32" s="25" t="s">
        <v>95</v>
      </c>
      <c r="B32" s="8" t="s">
        <v>99</v>
      </c>
      <c r="C32" s="3" t="s">
        <v>51</v>
      </c>
      <c r="D32" s="3">
        <v>2</v>
      </c>
      <c r="E32" s="68">
        <f t="shared" si="0"/>
        <v>520.14</v>
      </c>
    </row>
    <row r="33" spans="1:6" x14ac:dyDescent="0.25">
      <c r="A33" s="25"/>
      <c r="B33" s="8"/>
      <c r="C33" s="3"/>
      <c r="D33" s="28"/>
      <c r="E33" s="7"/>
    </row>
    <row r="34" spans="1:6" s="13" customFormat="1" ht="14.25" x14ac:dyDescent="0.2">
      <c r="A34" s="9" t="s">
        <v>28</v>
      </c>
      <c r="B34" s="10"/>
      <c r="C34" s="11"/>
      <c r="D34" s="19"/>
      <c r="E34" s="12">
        <f>SUM(E21:E33)</f>
        <v>196492.37899999999</v>
      </c>
    </row>
    <row r="35" spans="1:6" ht="34.5" customHeight="1" x14ac:dyDescent="0.25">
      <c r="A35" s="90" t="s">
        <v>101</v>
      </c>
      <c r="B35" s="90"/>
      <c r="C35" s="90"/>
      <c r="D35" s="90"/>
      <c r="E35" s="90"/>
      <c r="F35" s="22"/>
    </row>
    <row r="36" spans="1:6" ht="29.25" customHeight="1" x14ac:dyDescent="0.25">
      <c r="A36" s="77" t="s">
        <v>21</v>
      </c>
      <c r="B36" s="77"/>
      <c r="C36" s="77"/>
      <c r="D36" s="77"/>
      <c r="E36" s="77"/>
    </row>
    <row r="37" spans="1:6" x14ac:dyDescent="0.25">
      <c r="A37" s="77" t="s">
        <v>20</v>
      </c>
      <c r="B37" s="77"/>
      <c r="C37" s="77"/>
      <c r="D37" s="77"/>
      <c r="E37" s="77"/>
    </row>
    <row r="38" spans="1:6" ht="32.25" customHeight="1" x14ac:dyDescent="0.25">
      <c r="A38" s="77" t="s">
        <v>32</v>
      </c>
      <c r="B38" s="77"/>
      <c r="C38" s="77"/>
      <c r="D38" s="77"/>
      <c r="E38" s="77"/>
    </row>
    <row r="39" spans="1:6" x14ac:dyDescent="0.25">
      <c r="A39" s="77" t="s">
        <v>18</v>
      </c>
      <c r="B39" s="77"/>
      <c r="C39" s="77"/>
      <c r="D39" s="77"/>
      <c r="E39" s="77"/>
    </row>
    <row r="40" spans="1:6" x14ac:dyDescent="0.25">
      <c r="A40" s="91" t="s">
        <v>5</v>
      </c>
      <c r="B40" s="91"/>
      <c r="C40" s="91"/>
      <c r="D40" s="91"/>
      <c r="E40" s="91"/>
    </row>
    <row r="41" spans="1:6" x14ac:dyDescent="0.25">
      <c r="A41" s="77" t="s">
        <v>18</v>
      </c>
      <c r="B41" s="77"/>
      <c r="C41" s="77"/>
      <c r="D41" s="77"/>
      <c r="E41" s="77"/>
    </row>
    <row r="42" spans="1:6" ht="15" customHeight="1" x14ac:dyDescent="0.25">
      <c r="A42" s="92" t="s">
        <v>53</v>
      </c>
      <c r="B42" s="92"/>
      <c r="C42" s="92"/>
      <c r="D42" s="92"/>
      <c r="E42" s="4"/>
    </row>
    <row r="43" spans="1:6" x14ac:dyDescent="0.25">
      <c r="B43" s="89" t="s">
        <v>19</v>
      </c>
      <c r="C43" s="89"/>
      <c r="D43" s="89"/>
      <c r="E43" s="5" t="s">
        <v>6</v>
      </c>
    </row>
    <row r="44" spans="1:6" x14ac:dyDescent="0.25">
      <c r="A44" s="54"/>
      <c r="B44" s="54"/>
      <c r="C44" s="54"/>
      <c r="D44" s="20"/>
      <c r="E44" s="54"/>
    </row>
    <row r="45" spans="1:6" x14ac:dyDescent="0.25">
      <c r="A45" s="92" t="s">
        <v>81</v>
      </c>
      <c r="B45" s="92"/>
      <c r="C45" s="92"/>
      <c r="D45" s="92"/>
      <c r="E45" s="4"/>
    </row>
    <row r="46" spans="1:6" x14ac:dyDescent="0.25">
      <c r="B46" s="89" t="s">
        <v>19</v>
      </c>
      <c r="C46" s="89"/>
      <c r="D46" s="89"/>
      <c r="E46" s="5" t="s">
        <v>6</v>
      </c>
    </row>
    <row r="47" spans="1:6" x14ac:dyDescent="0.25">
      <c r="B47" s="62"/>
      <c r="C47" s="62"/>
      <c r="D47" s="62"/>
      <c r="E47" s="5"/>
    </row>
    <row r="48" spans="1:6" x14ac:dyDescent="0.25">
      <c r="B48" s="62"/>
      <c r="C48" s="62"/>
      <c r="D48" s="62"/>
      <c r="E48" s="5"/>
    </row>
    <row r="49" spans="1:8" x14ac:dyDescent="0.25">
      <c r="A49" s="2" t="s">
        <v>36</v>
      </c>
    </row>
    <row r="50" spans="1:8" x14ac:dyDescent="0.25">
      <c r="A50" s="13" t="s">
        <v>33</v>
      </c>
    </row>
    <row r="51" spans="1:8" x14ac:dyDescent="0.25">
      <c r="A51" s="13" t="s">
        <v>40</v>
      </c>
      <c r="C51" s="14">
        <f>'1кв'!C57</f>
        <v>-13823.848999999987</v>
      </c>
    </row>
    <row r="52" spans="1:8" ht="15.75" x14ac:dyDescent="0.25">
      <c r="A52" s="76" t="s">
        <v>103</v>
      </c>
      <c r="B52" s="76"/>
      <c r="C52" s="15"/>
      <c r="H52" s="17"/>
    </row>
    <row r="53" spans="1:8" x14ac:dyDescent="0.25">
      <c r="A53" s="2" t="s">
        <v>34</v>
      </c>
      <c r="C53" s="15">
        <v>188946.18</v>
      </c>
      <c r="D53" s="2"/>
    </row>
    <row r="54" spans="1:8" x14ac:dyDescent="0.25">
      <c r="A54" s="2" t="s">
        <v>102</v>
      </c>
      <c r="C54" s="15">
        <v>11129.44</v>
      </c>
      <c r="D54" s="2"/>
    </row>
    <row r="55" spans="1:8" x14ac:dyDescent="0.25">
      <c r="A55" s="52" t="s">
        <v>45</v>
      </c>
      <c r="C55" s="15">
        <f>3*150</f>
        <v>450</v>
      </c>
      <c r="D55" s="2"/>
    </row>
    <row r="56" spans="1:8" x14ac:dyDescent="0.25">
      <c r="A56" s="52" t="s">
        <v>46</v>
      </c>
      <c r="C56" s="15">
        <f>3*150</f>
        <v>450</v>
      </c>
      <c r="D56" s="2"/>
    </row>
    <row r="57" spans="1:8" x14ac:dyDescent="0.25">
      <c r="A57" s="77" t="s">
        <v>37</v>
      </c>
      <c r="B57" s="77"/>
      <c r="C57" s="15">
        <f>E34</f>
        <v>196492.37899999999</v>
      </c>
      <c r="D57" s="2"/>
    </row>
    <row r="58" spans="1:8" x14ac:dyDescent="0.25">
      <c r="A58" s="53"/>
      <c r="B58" s="53"/>
      <c r="C58" s="15"/>
      <c r="D58" s="2"/>
    </row>
    <row r="59" spans="1:8" x14ac:dyDescent="0.25">
      <c r="A59" s="16" t="s">
        <v>35</v>
      </c>
      <c r="C59" s="23">
        <f>C51+C53+C55+C56+C54-C57</f>
        <v>-9340.6079999999783</v>
      </c>
    </row>
  </sheetData>
  <mergeCells count="31">
    <mergeCell ref="A57:B57"/>
    <mergeCell ref="A41:E41"/>
    <mergeCell ref="A42:D42"/>
    <mergeCell ref="B43:D43"/>
    <mergeCell ref="A45:D45"/>
    <mergeCell ref="B46:D46"/>
    <mergeCell ref="A52:B52"/>
    <mergeCell ref="A40:E40"/>
    <mergeCell ref="A14:E14"/>
    <mergeCell ref="A15:E15"/>
    <mergeCell ref="A16:E16"/>
    <mergeCell ref="A17:E17"/>
    <mergeCell ref="A18:E18"/>
    <mergeCell ref="A19:E19"/>
    <mergeCell ref="A35:E35"/>
    <mergeCell ref="A36:E36"/>
    <mergeCell ref="A37:E37"/>
    <mergeCell ref="A38:E38"/>
    <mergeCell ref="A39:E39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2" zoomScaleSheetLayoutView="100" workbookViewId="0">
      <selection activeCell="D29" sqref="D29:D31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40.5" customHeight="1" x14ac:dyDescent="0.25">
      <c r="A2" s="79" t="s">
        <v>12</v>
      </c>
      <c r="B2" s="80"/>
      <c r="C2" s="80"/>
      <c r="D2" s="80"/>
      <c r="E2" s="80"/>
    </row>
    <row r="3" spans="1:5" ht="13.9" customHeight="1" x14ac:dyDescent="0.25">
      <c r="A3" s="81" t="s">
        <v>104</v>
      </c>
      <c r="B3" s="81"/>
      <c r="C3" s="81"/>
      <c r="D3" s="81"/>
      <c r="E3" s="81"/>
    </row>
    <row r="4" spans="1:5" s="1" customFormat="1" ht="15.75" x14ac:dyDescent="0.25">
      <c r="A4" s="26" t="s">
        <v>13</v>
      </c>
      <c r="B4" s="27"/>
      <c r="C4" s="27"/>
      <c r="D4" s="32"/>
      <c r="E4" s="55" t="s">
        <v>105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82" t="s">
        <v>26</v>
      </c>
      <c r="B6" s="82"/>
      <c r="C6" s="82"/>
      <c r="D6" s="82"/>
      <c r="E6" s="82"/>
    </row>
    <row r="7" spans="1:5" x14ac:dyDescent="0.25">
      <c r="A7" s="84" t="s">
        <v>1</v>
      </c>
      <c r="B7" s="84"/>
      <c r="C7" s="84"/>
      <c r="D7" s="84"/>
      <c r="E7" s="84"/>
    </row>
    <row r="8" spans="1:5" x14ac:dyDescent="0.25">
      <c r="A8" s="93" t="s">
        <v>44</v>
      </c>
      <c r="B8" s="93"/>
      <c r="C8" s="93"/>
      <c r="D8" s="93"/>
      <c r="E8" s="93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33.75" customHeight="1" x14ac:dyDescent="0.25">
      <c r="A10" s="77" t="s">
        <v>38</v>
      </c>
      <c r="B10" s="77"/>
      <c r="C10" s="77"/>
      <c r="D10" s="77"/>
      <c r="E10" s="77"/>
    </row>
    <row r="11" spans="1:5" ht="18.75" customHeight="1" x14ac:dyDescent="0.25">
      <c r="A11" s="84" t="s">
        <v>15</v>
      </c>
      <c r="B11" s="88"/>
      <c r="C11" s="88"/>
      <c r="D11" s="88"/>
      <c r="E11" s="88"/>
    </row>
    <row r="12" spans="1:5" x14ac:dyDescent="0.25">
      <c r="A12" s="77" t="s">
        <v>24</v>
      </c>
      <c r="B12" s="77"/>
      <c r="C12" s="77"/>
      <c r="D12" s="77"/>
      <c r="E12" s="77"/>
    </row>
    <row r="13" spans="1:5" ht="17.25" customHeight="1" x14ac:dyDescent="0.25">
      <c r="A13" s="84" t="s">
        <v>2</v>
      </c>
      <c r="B13" s="88"/>
      <c r="C13" s="88"/>
      <c r="D13" s="88"/>
      <c r="E13" s="88"/>
    </row>
    <row r="14" spans="1:5" x14ac:dyDescent="0.25">
      <c r="A14" s="77" t="s">
        <v>52</v>
      </c>
      <c r="B14" s="77"/>
      <c r="C14" s="77"/>
      <c r="D14" s="77"/>
      <c r="E14" s="77"/>
    </row>
    <row r="15" spans="1:5" ht="15.75" customHeight="1" x14ac:dyDescent="0.25">
      <c r="A15" s="84" t="s">
        <v>16</v>
      </c>
      <c r="B15" s="88"/>
      <c r="C15" s="88"/>
      <c r="D15" s="88"/>
      <c r="E15" s="88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39</v>
      </c>
      <c r="B17" s="77"/>
      <c r="C17" s="77"/>
      <c r="D17" s="77"/>
      <c r="E17" s="77"/>
    </row>
    <row r="18" spans="1:7" ht="30.6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4" t="s">
        <v>41</v>
      </c>
      <c r="B21" s="8" t="s">
        <v>42</v>
      </c>
      <c r="C21" s="3" t="s">
        <v>4</v>
      </c>
      <c r="D21" s="3">
        <v>17.68</v>
      </c>
      <c r="E21" s="7">
        <f>D21*F19*G19</f>
        <v>135458.856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43</v>
      </c>
      <c r="B23" s="8" t="s">
        <v>25</v>
      </c>
      <c r="C23" s="3" t="s">
        <v>4</v>
      </c>
      <c r="D23" s="3">
        <v>6.51</v>
      </c>
      <c r="E23" s="7">
        <f>D23*F19*G19</f>
        <v>49877.667000000001</v>
      </c>
    </row>
    <row r="24" spans="1:7" x14ac:dyDescent="0.25">
      <c r="A24" s="6" t="s">
        <v>49</v>
      </c>
      <c r="B24" s="8" t="s">
        <v>106</v>
      </c>
      <c r="C24" s="3" t="s">
        <v>31</v>
      </c>
      <c r="D24" s="3"/>
      <c r="E24" s="7">
        <v>7515.69</v>
      </c>
    </row>
    <row r="25" spans="1:7" x14ac:dyDescent="0.25">
      <c r="A25" s="6" t="s">
        <v>47</v>
      </c>
      <c r="B25" s="8" t="s">
        <v>106</v>
      </c>
      <c r="C25" s="3" t="s">
        <v>31</v>
      </c>
      <c r="D25" s="3"/>
      <c r="E25" s="7">
        <v>4959.72</v>
      </c>
    </row>
    <row r="26" spans="1:7" x14ac:dyDescent="0.25">
      <c r="A26" s="6" t="s">
        <v>48</v>
      </c>
      <c r="B26" s="8" t="s">
        <v>106</v>
      </c>
      <c r="C26" s="3" t="s">
        <v>31</v>
      </c>
      <c r="D26" s="3"/>
      <c r="E26" s="7">
        <v>8163.23</v>
      </c>
    </row>
    <row r="27" spans="1:7" x14ac:dyDescent="0.25">
      <c r="A27" s="6" t="s">
        <v>29</v>
      </c>
      <c r="B27" s="8" t="s">
        <v>106</v>
      </c>
      <c r="C27" s="3" t="s">
        <v>31</v>
      </c>
      <c r="D27" s="3"/>
      <c r="E27" s="7">
        <f>2120.42</f>
        <v>2120.42</v>
      </c>
    </row>
    <row r="28" spans="1:7" x14ac:dyDescent="0.25">
      <c r="A28" s="6" t="s">
        <v>54</v>
      </c>
      <c r="B28" s="8" t="s">
        <v>106</v>
      </c>
      <c r="C28" s="3" t="s">
        <v>31</v>
      </c>
      <c r="D28" s="3"/>
      <c r="E28" s="7">
        <v>430.06</v>
      </c>
    </row>
    <row r="29" spans="1:7" ht="18" customHeight="1" x14ac:dyDescent="0.25">
      <c r="A29" s="42" t="s">
        <v>108</v>
      </c>
      <c r="B29" s="66" t="s">
        <v>111</v>
      </c>
      <c r="C29" s="67" t="s">
        <v>51</v>
      </c>
      <c r="D29" s="67">
        <v>68</v>
      </c>
      <c r="E29" s="68">
        <f>D29*286.24</f>
        <v>19464.32</v>
      </c>
    </row>
    <row r="30" spans="1:7" ht="30" x14ac:dyDescent="0.25">
      <c r="A30" s="42" t="s">
        <v>109</v>
      </c>
      <c r="B30" s="66" t="s">
        <v>112</v>
      </c>
      <c r="C30" s="67" t="s">
        <v>51</v>
      </c>
      <c r="D30" s="67">
        <v>8</v>
      </c>
      <c r="E30" s="68">
        <f t="shared" ref="E30:E31" si="0">D30*286.24</f>
        <v>2289.92</v>
      </c>
    </row>
    <row r="31" spans="1:7" s="60" customFormat="1" ht="30" x14ac:dyDescent="0.25">
      <c r="A31" s="56" t="s">
        <v>110</v>
      </c>
      <c r="B31" s="57" t="s">
        <v>112</v>
      </c>
      <c r="C31" s="58" t="s">
        <v>51</v>
      </c>
      <c r="D31" s="58">
        <v>8</v>
      </c>
      <c r="E31" s="68">
        <f t="shared" si="0"/>
        <v>2289.92</v>
      </c>
    </row>
    <row r="32" spans="1:7" x14ac:dyDescent="0.25">
      <c r="A32" s="25"/>
      <c r="B32" s="8"/>
      <c r="C32" s="3"/>
      <c r="D32" s="28"/>
      <c r="E32" s="7"/>
    </row>
    <row r="33" spans="1:6" s="13" customFormat="1" ht="14.25" x14ac:dyDescent="0.2">
      <c r="A33" s="9" t="s">
        <v>28</v>
      </c>
      <c r="B33" s="10"/>
      <c r="C33" s="11"/>
      <c r="D33" s="19"/>
      <c r="E33" s="12">
        <f>SUM(E21:E32)</f>
        <v>232569.80300000004</v>
      </c>
    </row>
    <row r="34" spans="1:6" ht="34.5" customHeight="1" x14ac:dyDescent="0.25">
      <c r="A34" s="90" t="s">
        <v>113</v>
      </c>
      <c r="B34" s="90"/>
      <c r="C34" s="90"/>
      <c r="D34" s="90"/>
      <c r="E34" s="90"/>
      <c r="F34" s="22"/>
    </row>
    <row r="35" spans="1:6" ht="29.25" customHeight="1" x14ac:dyDescent="0.25">
      <c r="A35" s="77" t="s">
        <v>21</v>
      </c>
      <c r="B35" s="77"/>
      <c r="C35" s="77"/>
      <c r="D35" s="77"/>
      <c r="E35" s="77"/>
    </row>
    <row r="36" spans="1:6" x14ac:dyDescent="0.25">
      <c r="A36" s="77" t="s">
        <v>20</v>
      </c>
      <c r="B36" s="77"/>
      <c r="C36" s="77"/>
      <c r="D36" s="77"/>
      <c r="E36" s="77"/>
    </row>
    <row r="37" spans="1:6" ht="32.25" customHeight="1" x14ac:dyDescent="0.25">
      <c r="A37" s="77" t="s">
        <v>32</v>
      </c>
      <c r="B37" s="77"/>
      <c r="C37" s="77"/>
      <c r="D37" s="77"/>
      <c r="E37" s="77"/>
    </row>
    <row r="38" spans="1:6" x14ac:dyDescent="0.25">
      <c r="A38" s="77" t="s">
        <v>18</v>
      </c>
      <c r="B38" s="77"/>
      <c r="C38" s="77"/>
      <c r="D38" s="77"/>
      <c r="E38" s="77"/>
    </row>
    <row r="39" spans="1:6" x14ac:dyDescent="0.25">
      <c r="A39" s="91" t="s">
        <v>5</v>
      </c>
      <c r="B39" s="91"/>
      <c r="C39" s="91"/>
      <c r="D39" s="91"/>
      <c r="E39" s="91"/>
    </row>
    <row r="40" spans="1:6" x14ac:dyDescent="0.25">
      <c r="A40" s="77" t="s">
        <v>18</v>
      </c>
      <c r="B40" s="77"/>
      <c r="C40" s="77"/>
      <c r="D40" s="77"/>
      <c r="E40" s="77"/>
    </row>
    <row r="41" spans="1:6" ht="15" customHeight="1" x14ac:dyDescent="0.25">
      <c r="A41" s="92" t="s">
        <v>53</v>
      </c>
      <c r="B41" s="92"/>
      <c r="C41" s="92"/>
      <c r="D41" s="92"/>
      <c r="E41" s="4"/>
    </row>
    <row r="42" spans="1:6" x14ac:dyDescent="0.25">
      <c r="B42" s="89" t="s">
        <v>19</v>
      </c>
      <c r="C42" s="89"/>
      <c r="D42" s="89"/>
      <c r="E42" s="5" t="s">
        <v>6</v>
      </c>
    </row>
    <row r="43" spans="1:6" x14ac:dyDescent="0.25">
      <c r="A43" s="65"/>
      <c r="B43" s="65"/>
      <c r="C43" s="65"/>
      <c r="D43" s="20"/>
      <c r="E43" s="65"/>
    </row>
    <row r="44" spans="1:6" x14ac:dyDescent="0.25">
      <c r="A44" s="92" t="s">
        <v>81</v>
      </c>
      <c r="B44" s="92"/>
      <c r="C44" s="92"/>
      <c r="D44" s="92"/>
      <c r="E44" s="4"/>
    </row>
    <row r="45" spans="1:6" x14ac:dyDescent="0.25">
      <c r="B45" s="89" t="s">
        <v>19</v>
      </c>
      <c r="C45" s="89"/>
      <c r="D45" s="89"/>
      <c r="E45" s="5" t="s">
        <v>6</v>
      </c>
    </row>
    <row r="46" spans="1:6" x14ac:dyDescent="0.25">
      <c r="B46" s="62"/>
      <c r="C46" s="62"/>
      <c r="D46" s="62"/>
      <c r="E46" s="5"/>
    </row>
    <row r="47" spans="1:6" x14ac:dyDescent="0.25">
      <c r="B47" s="62"/>
      <c r="C47" s="62"/>
      <c r="D47" s="62"/>
      <c r="E47" s="5"/>
    </row>
    <row r="48" spans="1:6" x14ac:dyDescent="0.25">
      <c r="A48" s="70" t="s">
        <v>107</v>
      </c>
    </row>
    <row r="49" spans="1:8" x14ac:dyDescent="0.25">
      <c r="A49" s="13" t="s">
        <v>33</v>
      </c>
    </row>
    <row r="50" spans="1:8" x14ac:dyDescent="0.25">
      <c r="A50" s="13" t="s">
        <v>40</v>
      </c>
      <c r="C50" s="14">
        <f>'2кв'!C59</f>
        <v>-9340.6079999999783</v>
      </c>
    </row>
    <row r="51" spans="1:8" x14ac:dyDescent="0.25">
      <c r="A51" s="69" t="s">
        <v>114</v>
      </c>
      <c r="B51" s="69"/>
      <c r="C51" s="15"/>
      <c r="H51" s="17"/>
    </row>
    <row r="52" spans="1:8" x14ac:dyDescent="0.25">
      <c r="A52" s="2" t="s">
        <v>34</v>
      </c>
      <c r="C52" s="15">
        <v>200115.16</v>
      </c>
      <c r="D52" s="2"/>
    </row>
    <row r="53" spans="1:8" x14ac:dyDescent="0.25">
      <c r="A53" s="2" t="s">
        <v>102</v>
      </c>
      <c r="C53" s="15">
        <v>33690.75</v>
      </c>
      <c r="D53" s="2"/>
    </row>
    <row r="54" spans="1:8" x14ac:dyDescent="0.25">
      <c r="A54" s="64" t="s">
        <v>45</v>
      </c>
      <c r="C54" s="15">
        <f>3*150</f>
        <v>450</v>
      </c>
      <c r="D54" s="2"/>
    </row>
    <row r="55" spans="1:8" x14ac:dyDescent="0.25">
      <c r="A55" s="77" t="s">
        <v>37</v>
      </c>
      <c r="B55" s="77"/>
      <c r="C55" s="15">
        <f>E33</f>
        <v>232569.80300000004</v>
      </c>
      <c r="D55" s="2"/>
    </row>
    <row r="56" spans="1:8" x14ac:dyDescent="0.25">
      <c r="A56" s="63"/>
      <c r="B56" s="63"/>
      <c r="C56" s="15"/>
      <c r="D56" s="2"/>
    </row>
    <row r="57" spans="1:8" x14ac:dyDescent="0.25">
      <c r="A57" s="16" t="s">
        <v>35</v>
      </c>
      <c r="C57" s="23">
        <f>C50+C52+C54+C53-C55</f>
        <v>-7654.5010000000184</v>
      </c>
    </row>
  </sheetData>
  <mergeCells count="30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34:E34"/>
    <mergeCell ref="A35:E35"/>
    <mergeCell ref="A36:E36"/>
    <mergeCell ref="A37:E37"/>
    <mergeCell ref="A38:E38"/>
    <mergeCell ref="A55:B55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8" zoomScaleSheetLayoutView="100" workbookViewId="0">
      <selection activeCell="A35" sqref="A35:E3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40.5" customHeight="1" x14ac:dyDescent="0.25">
      <c r="A2" s="79" t="s">
        <v>12</v>
      </c>
      <c r="B2" s="80"/>
      <c r="C2" s="80"/>
      <c r="D2" s="80"/>
      <c r="E2" s="80"/>
    </row>
    <row r="3" spans="1:5" ht="13.9" customHeight="1" x14ac:dyDescent="0.25">
      <c r="A3" s="81" t="s">
        <v>115</v>
      </c>
      <c r="B3" s="81"/>
      <c r="C3" s="81"/>
      <c r="D3" s="81"/>
      <c r="E3" s="81"/>
    </row>
    <row r="4" spans="1:5" s="1" customFormat="1" ht="15.75" x14ac:dyDescent="0.25">
      <c r="A4" s="26" t="s">
        <v>13</v>
      </c>
      <c r="B4" s="27"/>
      <c r="C4" s="27"/>
      <c r="D4" s="32"/>
      <c r="E4" s="55" t="s">
        <v>116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82" t="s">
        <v>26</v>
      </c>
      <c r="B6" s="82"/>
      <c r="C6" s="82"/>
      <c r="D6" s="82"/>
      <c r="E6" s="82"/>
    </row>
    <row r="7" spans="1:5" x14ac:dyDescent="0.25">
      <c r="A7" s="84" t="s">
        <v>1</v>
      </c>
      <c r="B7" s="84"/>
      <c r="C7" s="84"/>
      <c r="D7" s="84"/>
      <c r="E7" s="84"/>
    </row>
    <row r="8" spans="1:5" x14ac:dyDescent="0.25">
      <c r="A8" s="93" t="s">
        <v>44</v>
      </c>
      <c r="B8" s="93"/>
      <c r="C8" s="93"/>
      <c r="D8" s="93"/>
      <c r="E8" s="93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33.75" customHeight="1" x14ac:dyDescent="0.25">
      <c r="A10" s="77" t="s">
        <v>38</v>
      </c>
      <c r="B10" s="77"/>
      <c r="C10" s="77"/>
      <c r="D10" s="77"/>
      <c r="E10" s="77"/>
    </row>
    <row r="11" spans="1:5" ht="18.75" customHeight="1" x14ac:dyDescent="0.25">
      <c r="A11" s="84" t="s">
        <v>15</v>
      </c>
      <c r="B11" s="88"/>
      <c r="C11" s="88"/>
      <c r="D11" s="88"/>
      <c r="E11" s="88"/>
    </row>
    <row r="12" spans="1:5" x14ac:dyDescent="0.25">
      <c r="A12" s="77" t="s">
        <v>24</v>
      </c>
      <c r="B12" s="77"/>
      <c r="C12" s="77"/>
      <c r="D12" s="77"/>
      <c r="E12" s="77"/>
    </row>
    <row r="13" spans="1:5" ht="17.25" customHeight="1" x14ac:dyDescent="0.25">
      <c r="A13" s="84" t="s">
        <v>2</v>
      </c>
      <c r="B13" s="88"/>
      <c r="C13" s="88"/>
      <c r="D13" s="88"/>
      <c r="E13" s="88"/>
    </row>
    <row r="14" spans="1:5" x14ac:dyDescent="0.25">
      <c r="A14" s="77" t="s">
        <v>52</v>
      </c>
      <c r="B14" s="77"/>
      <c r="C14" s="77"/>
      <c r="D14" s="77"/>
      <c r="E14" s="77"/>
    </row>
    <row r="15" spans="1:5" ht="15.75" customHeight="1" x14ac:dyDescent="0.25">
      <c r="A15" s="84" t="s">
        <v>16</v>
      </c>
      <c r="B15" s="88"/>
      <c r="C15" s="88"/>
      <c r="D15" s="88"/>
      <c r="E15" s="88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60" customHeight="1" x14ac:dyDescent="0.25">
      <c r="A17" s="77" t="s">
        <v>39</v>
      </c>
      <c r="B17" s="77"/>
      <c r="C17" s="77"/>
      <c r="D17" s="77"/>
      <c r="E17" s="77"/>
    </row>
    <row r="18" spans="1:7" ht="30.6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4" t="s">
        <v>41</v>
      </c>
      <c r="B21" s="8" t="s">
        <v>42</v>
      </c>
      <c r="C21" s="3" t="s">
        <v>4</v>
      </c>
      <c r="D21" s="3">
        <v>17.68</v>
      </c>
      <c r="E21" s="7">
        <f>D21*F19*G19</f>
        <v>135458.856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43</v>
      </c>
      <c r="B23" s="8" t="s">
        <v>25</v>
      </c>
      <c r="C23" s="3" t="s">
        <v>4</v>
      </c>
      <c r="D23" s="3">
        <v>6.51</v>
      </c>
      <c r="E23" s="7">
        <f>D23*F19*G19</f>
        <v>49877.667000000001</v>
      </c>
    </row>
    <row r="24" spans="1:7" x14ac:dyDescent="0.25">
      <c r="A24" s="6" t="s">
        <v>49</v>
      </c>
      <c r="B24" s="8" t="s">
        <v>117</v>
      </c>
      <c r="C24" s="3" t="s">
        <v>31</v>
      </c>
      <c r="D24" s="3"/>
      <c r="E24" s="7">
        <v>5390.02</v>
      </c>
    </row>
    <row r="25" spans="1:7" x14ac:dyDescent="0.25">
      <c r="A25" s="6" t="s">
        <v>47</v>
      </c>
      <c r="B25" s="8" t="s">
        <v>117</v>
      </c>
      <c r="C25" s="3" t="s">
        <v>31</v>
      </c>
      <c r="D25" s="3"/>
      <c r="E25" s="7">
        <v>6662.74</v>
      </c>
    </row>
    <row r="26" spans="1:7" x14ac:dyDescent="0.25">
      <c r="A26" s="6" t="s">
        <v>48</v>
      </c>
      <c r="B26" s="8" t="s">
        <v>117</v>
      </c>
      <c r="C26" s="3" t="s">
        <v>31</v>
      </c>
      <c r="D26" s="3"/>
      <c r="E26" s="7">
        <v>7320.03</v>
      </c>
    </row>
    <row r="27" spans="1:7" x14ac:dyDescent="0.25">
      <c r="A27" s="6" t="s">
        <v>29</v>
      </c>
      <c r="B27" s="8" t="s">
        <v>117</v>
      </c>
      <c r="C27" s="3" t="s">
        <v>31</v>
      </c>
      <c r="D27" s="3"/>
      <c r="E27" s="7">
        <v>1770.28</v>
      </c>
    </row>
    <row r="28" spans="1:7" x14ac:dyDescent="0.25">
      <c r="A28" s="6" t="s">
        <v>54</v>
      </c>
      <c r="B28" s="8" t="s">
        <v>117</v>
      </c>
      <c r="C28" s="3" t="s">
        <v>31</v>
      </c>
      <c r="D28" s="3"/>
      <c r="E28" s="7">
        <v>78.19</v>
      </c>
    </row>
    <row r="29" spans="1:7" ht="18" customHeight="1" x14ac:dyDescent="0.25">
      <c r="A29" s="42" t="s">
        <v>118</v>
      </c>
      <c r="B29" s="66" t="s">
        <v>121</v>
      </c>
      <c r="C29" s="67" t="s">
        <v>51</v>
      </c>
      <c r="D29" s="67">
        <v>4</v>
      </c>
      <c r="E29" s="68">
        <f>D29*286.24</f>
        <v>1144.96</v>
      </c>
    </row>
    <row r="30" spans="1:7" ht="30" x14ac:dyDescent="0.25">
      <c r="A30" s="6" t="s">
        <v>119</v>
      </c>
      <c r="B30" s="8" t="s">
        <v>121</v>
      </c>
      <c r="C30" s="3" t="s">
        <v>31</v>
      </c>
      <c r="D30" s="3"/>
      <c r="E30" s="7">
        <v>49816.78</v>
      </c>
    </row>
    <row r="31" spans="1:7" x14ac:dyDescent="0.25">
      <c r="A31" s="6" t="s">
        <v>120</v>
      </c>
      <c r="B31" s="8" t="s">
        <v>122</v>
      </c>
      <c r="C31" s="3" t="s">
        <v>31</v>
      </c>
      <c r="D31" s="3"/>
      <c r="E31" s="7">
        <v>10289.07</v>
      </c>
    </row>
    <row r="32" spans="1:7" s="60" customFormat="1" x14ac:dyDescent="0.25">
      <c r="A32" s="114" t="s">
        <v>123</v>
      </c>
      <c r="B32" s="115" t="s">
        <v>122</v>
      </c>
      <c r="C32" s="116" t="s">
        <v>31</v>
      </c>
      <c r="D32" s="116"/>
      <c r="E32" s="7">
        <v>18810.39</v>
      </c>
    </row>
    <row r="33" spans="1:6" x14ac:dyDescent="0.25">
      <c r="A33" s="45"/>
      <c r="B33" s="8"/>
      <c r="C33" s="3"/>
      <c r="D33" s="117"/>
      <c r="E33" s="7"/>
    </row>
    <row r="34" spans="1:6" s="13" customFormat="1" ht="14.25" x14ac:dyDescent="0.2">
      <c r="A34" s="9" t="s">
        <v>28</v>
      </c>
      <c r="B34" s="10"/>
      <c r="C34" s="11"/>
      <c r="D34" s="19"/>
      <c r="E34" s="12">
        <f>SUM(E21:E33)</f>
        <v>286618.98299999995</v>
      </c>
    </row>
    <row r="35" spans="1:6" ht="34.5" customHeight="1" x14ac:dyDescent="0.25">
      <c r="A35" s="90" t="s">
        <v>124</v>
      </c>
      <c r="B35" s="90"/>
      <c r="C35" s="90"/>
      <c r="D35" s="90"/>
      <c r="E35" s="90"/>
      <c r="F35" s="22"/>
    </row>
    <row r="36" spans="1:6" ht="29.25" customHeight="1" x14ac:dyDescent="0.25">
      <c r="A36" s="77" t="s">
        <v>21</v>
      </c>
      <c r="B36" s="77"/>
      <c r="C36" s="77"/>
      <c r="D36" s="77"/>
      <c r="E36" s="77"/>
    </row>
    <row r="37" spans="1:6" x14ac:dyDescent="0.25">
      <c r="A37" s="77" t="s">
        <v>20</v>
      </c>
      <c r="B37" s="77"/>
      <c r="C37" s="77"/>
      <c r="D37" s="77"/>
      <c r="E37" s="77"/>
    </row>
    <row r="38" spans="1:6" ht="32.25" customHeight="1" x14ac:dyDescent="0.25">
      <c r="A38" s="77" t="s">
        <v>32</v>
      </c>
      <c r="B38" s="77"/>
      <c r="C38" s="77"/>
      <c r="D38" s="77"/>
      <c r="E38" s="77"/>
    </row>
    <row r="39" spans="1:6" x14ac:dyDescent="0.25">
      <c r="A39" s="77" t="s">
        <v>18</v>
      </c>
      <c r="B39" s="77"/>
      <c r="C39" s="77"/>
      <c r="D39" s="77"/>
      <c r="E39" s="77"/>
    </row>
    <row r="40" spans="1:6" x14ac:dyDescent="0.25">
      <c r="A40" s="91" t="s">
        <v>5</v>
      </c>
      <c r="B40" s="91"/>
      <c r="C40" s="91"/>
      <c r="D40" s="91"/>
      <c r="E40" s="91"/>
    </row>
    <row r="41" spans="1:6" x14ac:dyDescent="0.25">
      <c r="A41" s="77" t="s">
        <v>18</v>
      </c>
      <c r="B41" s="77"/>
      <c r="C41" s="77"/>
      <c r="D41" s="77"/>
      <c r="E41" s="77"/>
    </row>
    <row r="42" spans="1:6" ht="15" customHeight="1" x14ac:dyDescent="0.25">
      <c r="A42" s="92" t="s">
        <v>53</v>
      </c>
      <c r="B42" s="92"/>
      <c r="C42" s="92"/>
      <c r="D42" s="92"/>
      <c r="E42" s="4"/>
    </row>
    <row r="43" spans="1:6" x14ac:dyDescent="0.25">
      <c r="B43" s="89" t="s">
        <v>19</v>
      </c>
      <c r="C43" s="89"/>
      <c r="D43" s="89"/>
      <c r="E43" s="5" t="s">
        <v>6</v>
      </c>
    </row>
    <row r="44" spans="1:6" x14ac:dyDescent="0.25">
      <c r="A44" s="71"/>
      <c r="B44" s="71"/>
      <c r="C44" s="71"/>
      <c r="D44" s="20"/>
      <c r="E44" s="71"/>
    </row>
    <row r="45" spans="1:6" x14ac:dyDescent="0.25">
      <c r="A45" s="92" t="s">
        <v>81</v>
      </c>
      <c r="B45" s="92"/>
      <c r="C45" s="92"/>
      <c r="D45" s="92"/>
      <c r="E45" s="4"/>
    </row>
    <row r="46" spans="1:6" x14ac:dyDescent="0.25">
      <c r="B46" s="89" t="s">
        <v>19</v>
      </c>
      <c r="C46" s="89"/>
      <c r="D46" s="89"/>
      <c r="E46" s="5" t="s">
        <v>6</v>
      </c>
    </row>
    <row r="47" spans="1:6" x14ac:dyDescent="0.25">
      <c r="B47" s="62"/>
      <c r="C47" s="62"/>
      <c r="D47" s="62"/>
      <c r="E47" s="5"/>
    </row>
    <row r="48" spans="1:6" x14ac:dyDescent="0.25">
      <c r="B48" s="62"/>
      <c r="C48" s="62"/>
      <c r="D48" s="62"/>
      <c r="E48" s="5"/>
    </row>
    <row r="49" spans="1:8" x14ac:dyDescent="0.25">
      <c r="A49" s="70" t="s">
        <v>107</v>
      </c>
    </row>
    <row r="50" spans="1:8" x14ac:dyDescent="0.25">
      <c r="A50" s="13" t="s">
        <v>33</v>
      </c>
    </row>
    <row r="51" spans="1:8" x14ac:dyDescent="0.25">
      <c r="A51" s="13" t="s">
        <v>40</v>
      </c>
      <c r="C51" s="14">
        <f>'3кв'!C57</f>
        <v>-7654.5010000000184</v>
      </c>
    </row>
    <row r="52" spans="1:8" x14ac:dyDescent="0.25">
      <c r="A52" s="73" t="s">
        <v>125</v>
      </c>
      <c r="B52" s="73"/>
      <c r="C52" s="15"/>
      <c r="H52" s="17"/>
    </row>
    <row r="53" spans="1:8" x14ac:dyDescent="0.25">
      <c r="A53" s="2" t="s">
        <v>34</v>
      </c>
      <c r="C53" s="15">
        <v>224160.97</v>
      </c>
      <c r="D53" s="2"/>
    </row>
    <row r="54" spans="1:8" x14ac:dyDescent="0.25">
      <c r="A54" s="2" t="s">
        <v>102</v>
      </c>
      <c r="C54" s="15">
        <v>2987.81</v>
      </c>
      <c r="D54" s="2"/>
    </row>
    <row r="55" spans="1:8" x14ac:dyDescent="0.25">
      <c r="A55" s="73"/>
      <c r="C55" s="15"/>
      <c r="D55" s="2"/>
    </row>
    <row r="56" spans="1:8" x14ac:dyDescent="0.25">
      <c r="A56" s="77" t="s">
        <v>37</v>
      </c>
      <c r="B56" s="77"/>
      <c r="C56" s="15">
        <f>E34</f>
        <v>286618.98299999995</v>
      </c>
      <c r="D56" s="2"/>
    </row>
    <row r="57" spans="1:8" x14ac:dyDescent="0.25">
      <c r="A57" s="72"/>
      <c r="B57" s="72"/>
      <c r="C57" s="15"/>
      <c r="D57" s="2"/>
    </row>
    <row r="58" spans="1:8" x14ac:dyDescent="0.25">
      <c r="A58" s="16" t="s">
        <v>35</v>
      </c>
      <c r="C58" s="23">
        <f>C51+C53+C55+C54-C56</f>
        <v>-67124.703999999969</v>
      </c>
    </row>
  </sheetData>
  <mergeCells count="30">
    <mergeCell ref="A41:E41"/>
    <mergeCell ref="A42:D42"/>
    <mergeCell ref="B43:D43"/>
    <mergeCell ref="A45:D45"/>
    <mergeCell ref="B46:D46"/>
    <mergeCell ref="A56:B56"/>
    <mergeCell ref="A35:E35"/>
    <mergeCell ref="A36:E36"/>
    <mergeCell ref="A37:E37"/>
    <mergeCell ref="A38:E38"/>
    <mergeCell ref="A39:E39"/>
    <mergeCell ref="A40:E40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34" zoomScaleSheetLayoutView="100" workbookViewId="0">
      <selection activeCell="D54" sqref="D54"/>
    </sheetView>
  </sheetViews>
  <sheetFormatPr defaultRowHeight="15.75" x14ac:dyDescent="0.25"/>
  <cols>
    <col min="1" max="1" width="10.5703125" style="98" customWidth="1"/>
    <col min="2" max="2" width="60.85546875" style="98" customWidth="1"/>
    <col min="3" max="3" width="16.140625" style="98" customWidth="1"/>
    <col min="4" max="4" width="11.85546875" style="98" customWidth="1"/>
    <col min="5" max="5" width="14.7109375" style="98" customWidth="1"/>
    <col min="6" max="6" width="12.42578125" style="98" customWidth="1"/>
    <col min="7" max="7" width="12" style="98" customWidth="1"/>
    <col min="8" max="8" width="13.5703125" style="98" customWidth="1"/>
    <col min="9" max="16384" width="9.140625" style="98"/>
  </cols>
  <sheetData>
    <row r="1" spans="1:4" x14ac:dyDescent="0.25">
      <c r="A1" s="95" t="s">
        <v>55</v>
      </c>
      <c r="B1" s="95"/>
      <c r="C1" s="95"/>
      <c r="D1" s="33"/>
    </row>
    <row r="2" spans="1:4" x14ac:dyDescent="0.25">
      <c r="A2" s="96" t="s">
        <v>56</v>
      </c>
      <c r="B2" s="96"/>
      <c r="C2" s="96"/>
      <c r="D2" s="34"/>
    </row>
    <row r="3" spans="1:4" x14ac:dyDescent="0.25">
      <c r="A3" s="96" t="s">
        <v>126</v>
      </c>
      <c r="B3" s="96"/>
      <c r="C3" s="96"/>
      <c r="D3" s="34"/>
    </row>
    <row r="4" spans="1:4" x14ac:dyDescent="0.25">
      <c r="A4" s="95" t="s">
        <v>78</v>
      </c>
      <c r="B4" s="95"/>
      <c r="C4" s="95"/>
      <c r="D4" s="33"/>
    </row>
    <row r="5" spans="1:4" x14ac:dyDescent="0.25">
      <c r="A5" s="97"/>
      <c r="B5" s="97"/>
      <c r="C5" s="97"/>
      <c r="D5" s="1"/>
    </row>
    <row r="6" spans="1:4" x14ac:dyDescent="0.25">
      <c r="A6" s="34"/>
      <c r="B6" s="35" t="s">
        <v>57</v>
      </c>
      <c r="C6" s="99">
        <f>'1кв'!C50</f>
        <v>-13536.3</v>
      </c>
      <c r="D6" s="36"/>
    </row>
    <row r="7" spans="1:4" x14ac:dyDescent="0.25">
      <c r="A7" s="37" t="s">
        <v>58</v>
      </c>
      <c r="B7" s="35" t="s">
        <v>128</v>
      </c>
      <c r="C7" s="99"/>
      <c r="D7" s="36"/>
    </row>
    <row r="8" spans="1:4" x14ac:dyDescent="0.25">
      <c r="A8" s="34"/>
      <c r="B8" s="44" t="s">
        <v>59</v>
      </c>
      <c r="C8" s="99"/>
      <c r="D8" s="36"/>
    </row>
    <row r="9" spans="1:4" x14ac:dyDescent="0.25">
      <c r="A9" s="34"/>
      <c r="B9" s="100" t="s">
        <v>129</v>
      </c>
      <c r="C9" s="99"/>
      <c r="D9" s="36"/>
    </row>
    <row r="10" spans="1:4" x14ac:dyDescent="0.25">
      <c r="A10" s="34"/>
      <c r="B10" s="100" t="s">
        <v>130</v>
      </c>
      <c r="C10" s="99"/>
      <c r="D10" s="36"/>
    </row>
    <row r="11" spans="1:4" x14ac:dyDescent="0.25">
      <c r="A11" s="34"/>
      <c r="B11" s="100" t="s">
        <v>131</v>
      </c>
      <c r="C11" s="99"/>
      <c r="D11" s="36"/>
    </row>
    <row r="12" spans="1:4" x14ac:dyDescent="0.25">
      <c r="B12" s="38" t="s">
        <v>60</v>
      </c>
      <c r="C12" s="101">
        <f>'1кв'!C52+'2кв'!C53+'3кв'!C52+'4кв'!C53</f>
        <v>823406.9</v>
      </c>
      <c r="D12" s="102"/>
    </row>
    <row r="13" spans="1:4" x14ac:dyDescent="0.25">
      <c r="B13" s="38" t="s">
        <v>127</v>
      </c>
      <c r="C13" s="101">
        <f>'2кв'!C54+'3кв'!C53+'4кв'!C54</f>
        <v>47808</v>
      </c>
      <c r="D13" s="102"/>
    </row>
    <row r="14" spans="1:4" ht="31.5" x14ac:dyDescent="0.25">
      <c r="B14" s="100" t="s">
        <v>79</v>
      </c>
      <c r="C14" s="101">
        <f>'1кв'!C53+'2кв'!C55+'3кв'!C54</f>
        <v>1350</v>
      </c>
      <c r="D14" s="102"/>
    </row>
    <row r="15" spans="1:4" ht="31.5" x14ac:dyDescent="0.25">
      <c r="B15" s="100" t="s">
        <v>80</v>
      </c>
      <c r="C15" s="101">
        <f>'1кв'!C54+'2кв'!C56</f>
        <v>900</v>
      </c>
      <c r="D15" s="102"/>
    </row>
    <row r="16" spans="1:4" x14ac:dyDescent="0.25">
      <c r="A16" s="75"/>
      <c r="B16" s="113" t="s">
        <v>61</v>
      </c>
      <c r="C16" s="103">
        <f>SUM(C12:C15)</f>
        <v>873464.9</v>
      </c>
      <c r="D16" s="36"/>
    </row>
    <row r="17" spans="1:5" x14ac:dyDescent="0.25">
      <c r="A17" s="1"/>
      <c r="B17" s="94"/>
      <c r="C17" s="94"/>
      <c r="D17" s="39"/>
    </row>
    <row r="18" spans="1:5" x14ac:dyDescent="0.25">
      <c r="A18" s="40" t="s">
        <v>62</v>
      </c>
      <c r="B18" s="41" t="s">
        <v>63</v>
      </c>
      <c r="C18" s="101">
        <f>'1кв'!E21+'2кв'!E21+'3кв'!E21+'4кв'!E21</f>
        <v>517777.68599999999</v>
      </c>
      <c r="D18" s="39"/>
    </row>
    <row r="19" spans="1:5" x14ac:dyDescent="0.25">
      <c r="A19" s="40"/>
      <c r="B19" s="104" t="s">
        <v>64</v>
      </c>
      <c r="C19" s="101">
        <f>'1кв'!E22+'2кв'!E22+'3кв'!E22+'4кв'!E22</f>
        <v>0</v>
      </c>
      <c r="D19" s="39"/>
    </row>
    <row r="20" spans="1:5" x14ac:dyDescent="0.25">
      <c r="A20" s="40"/>
      <c r="B20" s="104" t="s">
        <v>43</v>
      </c>
      <c r="C20" s="101">
        <f>'1кв'!E23+'2кв'!E23+'3кв'!E23+'4кв'!E23</f>
        <v>192615.13800000004</v>
      </c>
      <c r="D20" s="39"/>
    </row>
    <row r="21" spans="1:5" x14ac:dyDescent="0.25">
      <c r="A21" s="40"/>
      <c r="B21" s="100" t="s">
        <v>49</v>
      </c>
      <c r="C21" s="101">
        <f>'1кв'!E24+'2кв'!E24+'3кв'!E24+'4кв'!E24</f>
        <v>19776.79</v>
      </c>
      <c r="D21" s="39"/>
    </row>
    <row r="22" spans="1:5" x14ac:dyDescent="0.25">
      <c r="A22" s="40"/>
      <c r="B22" s="100" t="s">
        <v>47</v>
      </c>
      <c r="C22" s="101">
        <f>'1кв'!E25+'2кв'!E25+'3кв'!E25+'4кв'!E25</f>
        <v>16011.37</v>
      </c>
      <c r="D22" s="39"/>
    </row>
    <row r="23" spans="1:5" x14ac:dyDescent="0.25">
      <c r="A23" s="40"/>
      <c r="B23" s="100" t="s">
        <v>48</v>
      </c>
      <c r="C23" s="101">
        <f>'1кв'!E26+'2кв'!E26+'3кв'!E26+'4кв'!E26</f>
        <v>24683.71</v>
      </c>
      <c r="D23" s="39"/>
    </row>
    <row r="24" spans="1:5" x14ac:dyDescent="0.25">
      <c r="A24" s="1"/>
      <c r="B24" s="100" t="s">
        <v>29</v>
      </c>
      <c r="C24" s="101">
        <f>'1кв'!E27+'2кв'!E27+'3кв'!E27+'4кв'!E27</f>
        <v>14248.92</v>
      </c>
      <c r="D24" s="39"/>
      <c r="E24" s="105"/>
    </row>
    <row r="25" spans="1:5" x14ac:dyDescent="0.25">
      <c r="A25" s="1"/>
      <c r="B25" s="106" t="s">
        <v>65</v>
      </c>
      <c r="C25" s="101">
        <f>'1кв'!E28+'2кв'!E28+'3кв'!E28+'4кв'!E28</f>
        <v>793.07999999999993</v>
      </c>
      <c r="D25" s="39"/>
      <c r="E25" s="105"/>
    </row>
    <row r="26" spans="1:5" x14ac:dyDescent="0.25">
      <c r="A26" s="40"/>
      <c r="B26" s="43" t="s">
        <v>132</v>
      </c>
      <c r="C26" s="107">
        <f>'1кв'!E30+'2кв'!E29+'2кв'!E30+'2кв'!E31+'2кв'!E32+'3кв'!E29+'3кв'!E30+'3кв'!E31+'4кв'!E29</f>
        <v>37412.409999999996</v>
      </c>
      <c r="D26" s="39"/>
    </row>
    <row r="27" spans="1:5" x14ac:dyDescent="0.25">
      <c r="A27" s="40"/>
      <c r="B27" s="44" t="s">
        <v>66</v>
      </c>
      <c r="C27" s="107">
        <f>SUM(C29:C34)</f>
        <v>103734.2</v>
      </c>
      <c r="D27" s="39"/>
    </row>
    <row r="28" spans="1:5" x14ac:dyDescent="0.25">
      <c r="A28" s="40"/>
      <c r="B28" s="44" t="s">
        <v>59</v>
      </c>
      <c r="C28" s="107"/>
      <c r="D28" s="39"/>
    </row>
    <row r="29" spans="1:5" ht="31.5" x14ac:dyDescent="0.25">
      <c r="A29" s="40"/>
      <c r="B29" s="108" t="s">
        <v>133</v>
      </c>
      <c r="C29" s="109">
        <f>'1кв'!E29</f>
        <v>2110</v>
      </c>
      <c r="D29" s="39"/>
    </row>
    <row r="30" spans="1:5" x14ac:dyDescent="0.25">
      <c r="A30" s="40"/>
      <c r="B30" s="108" t="s">
        <v>137</v>
      </c>
      <c r="C30" s="109">
        <f>'1кв'!E31</f>
        <v>22707.96</v>
      </c>
      <c r="D30" s="39"/>
    </row>
    <row r="31" spans="1:5" x14ac:dyDescent="0.25">
      <c r="A31" s="40"/>
      <c r="B31" s="108" t="s">
        <v>134</v>
      </c>
      <c r="C31" s="109">
        <f>'4кв'!E30</f>
        <v>49816.78</v>
      </c>
      <c r="D31" s="39"/>
    </row>
    <row r="32" spans="1:5" x14ac:dyDescent="0.25">
      <c r="A32" s="40"/>
      <c r="B32" s="100" t="s">
        <v>135</v>
      </c>
      <c r="C32" s="109">
        <f>'4кв'!E31</f>
        <v>10289.07</v>
      </c>
      <c r="D32" s="39"/>
    </row>
    <row r="33" spans="1:5" x14ac:dyDescent="0.25">
      <c r="A33" s="40"/>
      <c r="B33" s="110" t="s">
        <v>136</v>
      </c>
      <c r="C33" s="109">
        <f>'4кв'!E32</f>
        <v>18810.39</v>
      </c>
      <c r="D33" s="39"/>
    </row>
    <row r="34" spans="1:5" x14ac:dyDescent="0.25">
      <c r="A34" s="40"/>
      <c r="B34" s="108"/>
      <c r="C34" s="109"/>
      <c r="D34" s="39"/>
    </row>
    <row r="35" spans="1:5" x14ac:dyDescent="0.25">
      <c r="A35" s="1"/>
      <c r="B35" s="74" t="s">
        <v>67</v>
      </c>
      <c r="C35" s="111">
        <f>SUM(C18:C27)</f>
        <v>927053.304</v>
      </c>
      <c r="D35" s="39"/>
      <c r="E35" s="105"/>
    </row>
    <row r="36" spans="1:5" x14ac:dyDescent="0.25">
      <c r="A36" s="1"/>
      <c r="B36" s="46" t="s">
        <v>68</v>
      </c>
      <c r="C36" s="112">
        <f>C6+C16-C35</f>
        <v>-67124.704000000027</v>
      </c>
      <c r="D36" s="39">
        <f>'[1]4кв'!B50-отчет!C36</f>
        <v>17842.150000000111</v>
      </c>
    </row>
    <row r="37" spans="1:5" x14ac:dyDescent="0.25">
      <c r="A37" s="1"/>
      <c r="B37" s="37"/>
      <c r="C37" s="37"/>
      <c r="D37" s="39"/>
    </row>
    <row r="38" spans="1:5" x14ac:dyDescent="0.25">
      <c r="A38" s="1"/>
      <c r="B38" s="47" t="s">
        <v>69</v>
      </c>
      <c r="C38" s="47"/>
      <c r="D38" s="39"/>
    </row>
    <row r="39" spans="1:5" x14ac:dyDescent="0.25">
      <c r="A39" s="1"/>
      <c r="B39" s="47" t="s">
        <v>70</v>
      </c>
      <c r="C39" s="48">
        <v>73703.92</v>
      </c>
      <c r="D39" s="39"/>
    </row>
    <row r="40" spans="1:5" x14ac:dyDescent="0.25">
      <c r="A40" s="1"/>
      <c r="B40" s="49" t="s">
        <v>71</v>
      </c>
      <c r="C40" s="50">
        <v>97427.47</v>
      </c>
      <c r="D40" s="39"/>
    </row>
    <row r="41" spans="1:5" x14ac:dyDescent="0.25">
      <c r="A41" s="1"/>
      <c r="B41" s="47" t="s">
        <v>72</v>
      </c>
      <c r="C41" s="51">
        <f>C40-C39</f>
        <v>23723.550000000003</v>
      </c>
      <c r="D41" s="39"/>
    </row>
    <row r="42" spans="1:5" x14ac:dyDescent="0.25">
      <c r="A42" s="1"/>
      <c r="B42" s="37"/>
      <c r="C42" s="37"/>
      <c r="D42" s="39"/>
    </row>
    <row r="43" spans="1:5" x14ac:dyDescent="0.25">
      <c r="A43" s="1"/>
      <c r="B43" s="37"/>
      <c r="C43" s="37"/>
      <c r="D43" s="39"/>
    </row>
    <row r="44" spans="1:5" x14ac:dyDescent="0.25">
      <c r="A44" s="1"/>
      <c r="B44" s="37"/>
      <c r="C44" s="37"/>
      <c r="D44" s="39"/>
    </row>
    <row r="45" spans="1:5" x14ac:dyDescent="0.25">
      <c r="A45" s="1" t="s">
        <v>73</v>
      </c>
      <c r="B45" s="37" t="s">
        <v>74</v>
      </c>
      <c r="C45" s="37"/>
      <c r="D45" s="39"/>
    </row>
    <row r="46" spans="1:5" x14ac:dyDescent="0.25">
      <c r="A46" s="1"/>
      <c r="B46" s="37" t="s">
        <v>75</v>
      </c>
      <c r="C46" s="37"/>
      <c r="D46" s="39"/>
    </row>
    <row r="47" spans="1:5" x14ac:dyDescent="0.25">
      <c r="A47" s="1"/>
      <c r="B47" s="37" t="s">
        <v>76</v>
      </c>
      <c r="C47" s="37"/>
      <c r="D47" s="39"/>
    </row>
    <row r="48" spans="1:5" x14ac:dyDescent="0.25">
      <c r="A48" s="1"/>
      <c r="B48" s="37" t="s">
        <v>77</v>
      </c>
      <c r="C48" s="37"/>
      <c r="D48" s="39"/>
    </row>
    <row r="49" spans="1:4" x14ac:dyDescent="0.25">
      <c r="A49" s="1"/>
      <c r="B49" s="37"/>
      <c r="C49" s="37"/>
      <c r="D49" s="39"/>
    </row>
    <row r="50" spans="1:4" x14ac:dyDescent="0.25">
      <c r="A50" s="1"/>
      <c r="B50" s="37"/>
      <c r="C50" s="37"/>
      <c r="D50" s="39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2025-02-25T11:49:59Z</dcterms:modified>
</cp:coreProperties>
</file>